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9000" activeTab="0"/>
  </bookViews>
  <sheets>
    <sheet name="Summary" sheetId="1" r:id="rId1"/>
    <sheet name="Inner.Outer-Walls1" sheetId="2" r:id="rId2"/>
    <sheet name="Inner.Outer-Walls2" sheetId="3" r:id="rId3"/>
    <sheet name="Cover" sheetId="4" r:id="rId4"/>
    <sheet name="Front" sheetId="5" r:id="rId5"/>
  </sheets>
  <definedNames/>
  <calcPr fullCalcOnLoad="1"/>
</workbook>
</file>

<file path=xl/sharedStrings.xml><?xml version="1.0" encoding="utf-8"?>
<sst xmlns="http://schemas.openxmlformats.org/spreadsheetml/2006/main" count="149" uniqueCount="100">
  <si>
    <t>Inner Vessel Inner Wall</t>
  </si>
  <si>
    <t>Material</t>
  </si>
  <si>
    <t>SUS316L</t>
  </si>
  <si>
    <t>Dimension</t>
  </si>
  <si>
    <t>Pressure Direction</t>
  </si>
  <si>
    <t>Design Pressure MPa</t>
  </si>
  <si>
    <t>Design Temp degree C</t>
  </si>
  <si>
    <t>Inner Vessel Outer Wall</t>
  </si>
  <si>
    <t>Outer</t>
  </si>
  <si>
    <t>Inner</t>
  </si>
  <si>
    <t>-108~40</t>
  </si>
  <si>
    <t>Thickness Calculation (mm)</t>
  </si>
  <si>
    <t>Thickness Actual (mm)</t>
  </si>
  <si>
    <t>Inner Vessel Front Wall</t>
  </si>
  <si>
    <t>Inner Vessel Cover</t>
  </si>
  <si>
    <t>Outer Vessel Inner Wall</t>
  </si>
  <si>
    <t>Outer Vessel Outer Wall</t>
  </si>
  <si>
    <t>Outer Vessel Front Wall</t>
  </si>
  <si>
    <t>Outer Vessel Cover</t>
  </si>
  <si>
    <t>min650 x max1270</t>
  </si>
  <si>
    <t>R1200 x L1270</t>
  </si>
  <si>
    <t>R550 x L1260</t>
  </si>
  <si>
    <t>R1148 x R588</t>
  </si>
  <si>
    <t>min504 x max1086</t>
  </si>
  <si>
    <t>R1116 x L1086</t>
  </si>
  <si>
    <t>R623 x L1086</t>
  </si>
  <si>
    <t>Inner</t>
  </si>
  <si>
    <t>R1200 x R540</t>
  </si>
  <si>
    <t>Walls/Cover</t>
  </si>
  <si>
    <t>formula</t>
  </si>
  <si>
    <t>Inner Vessel Outer Wall</t>
  </si>
  <si>
    <t>Outer Vessel Inner Wall</t>
  </si>
  <si>
    <t>Design Pressure (MPa)</t>
  </si>
  <si>
    <t>Design Temp (deg C)</t>
  </si>
  <si>
    <t>Material</t>
  </si>
  <si>
    <t>σ_a at the design Temp (N/mm2)</t>
  </si>
  <si>
    <t>Welding efficiency η</t>
  </si>
  <si>
    <t>Inner Radius of the body Di (mm)</t>
  </si>
  <si>
    <t>t=P*Di/(2*σ_a*η-1.2*P)</t>
  </si>
  <si>
    <t>Input Parameter</t>
  </si>
  <si>
    <t>Result</t>
  </si>
  <si>
    <t>(I) 2*σ_a*η</t>
  </si>
  <si>
    <t>(II) 1.2*P</t>
  </si>
  <si>
    <t>(IV) P*Di</t>
  </si>
  <si>
    <t>t=(IV)/(III)</t>
  </si>
  <si>
    <t>(III) (I)-(II)</t>
  </si>
  <si>
    <t>Actual thickness (mm)</t>
  </si>
  <si>
    <t>Minimum thickness (mm)</t>
  </si>
  <si>
    <t>Cyrindrical Body Wall</t>
  </si>
  <si>
    <t>Plates fixed to a cylindrical body with bolts</t>
  </si>
  <si>
    <t>formula</t>
  </si>
  <si>
    <t>t=G*sqrt(0.3*Z*P/σ_a + 6*W*hG/σ_a*L*G^2)</t>
  </si>
  <si>
    <t>Outer Vessel Cover</t>
  </si>
  <si>
    <t>SUS316L</t>
  </si>
  <si>
    <t>Diameter or minimul span d (mm)</t>
  </si>
  <si>
    <t>Peripheral length of bolt hole L(mm)</t>
  </si>
  <si>
    <t>Weight on bolt W(N)</t>
  </si>
  <si>
    <t>Moment Arm hG(mm)</t>
  </si>
  <si>
    <t>G of Gasket G(mm)</t>
  </si>
  <si>
    <t>Maximum span D(mm)</t>
  </si>
  <si>
    <t>Input Parameters</t>
  </si>
  <si>
    <t>Result</t>
  </si>
  <si>
    <t>Z=3.4-2.4*G/D,  Z&lt;=2.5</t>
  </si>
  <si>
    <t>(I) 0.3*Z*P</t>
  </si>
  <si>
    <t>Design Pressure P(MPa)</t>
  </si>
  <si>
    <t>Design Temp T(deg C)</t>
  </si>
  <si>
    <t>(III) 6*W*hG</t>
  </si>
  <si>
    <t>(II) (I)/σ_a</t>
  </si>
  <si>
    <t>(IV) σ_a*L*G^2</t>
  </si>
  <si>
    <t>(V) (III)/(IV)</t>
  </si>
  <si>
    <t>(VI) sqrt((II)+(V))</t>
  </si>
  <si>
    <t>t=G*(VI)</t>
  </si>
  <si>
    <t>Plates</t>
  </si>
  <si>
    <t>t=d*sqrt(Z*C*P/σ_a*η)</t>
  </si>
  <si>
    <t>Coeff. depending on attachment C</t>
  </si>
  <si>
    <t>Result</t>
  </si>
  <si>
    <t>(I) σ_a*η</t>
  </si>
  <si>
    <t>(II) Z=3.4-2.4*d/D</t>
  </si>
  <si>
    <t>(III) Z*C*P</t>
  </si>
  <si>
    <t>(IV) sqrt((III)/(I))</t>
  </si>
  <si>
    <t>t=d*(IV)</t>
  </si>
  <si>
    <t>t2 = 3*P*D0/(4*A*E*C) for t2&gt;=t0</t>
  </si>
  <si>
    <t>t1 = 3*P*D0/(4*B*C) for t1&gt;=t0</t>
  </si>
  <si>
    <t>Outer Vessel Outer Wall</t>
  </si>
  <si>
    <t>Inner Vessel Inner Wall</t>
  </si>
  <si>
    <t>Breakdwon point (N/mm2)</t>
  </si>
  <si>
    <t>Coeff. depending on welding C</t>
  </si>
  <si>
    <t>Lengh of the body L(mm)</t>
  </si>
  <si>
    <t>Supposed mimimum thickness t0(mm)</t>
  </si>
  <si>
    <t>Outer diam of the body D0(mm)</t>
  </si>
  <si>
    <t>L/D0</t>
  </si>
  <si>
    <t>D0/t0</t>
  </si>
  <si>
    <t>Coeff. determined by the shape A</t>
  </si>
  <si>
    <t>Coeff. depending on the material B</t>
  </si>
  <si>
    <t>(I) 4*B*C</t>
  </si>
  <si>
    <t>(II) 3*P*D0</t>
  </si>
  <si>
    <t>t1 = (II)/(I)</t>
  </si>
  <si>
    <t>t1 &gt;= t0 ?</t>
  </si>
  <si>
    <t>OK</t>
  </si>
  <si>
    <t>Cyrindrical Body Wall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</si>
</sst>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4</xdr:row>
      <xdr:rowOff>47625</xdr:rowOff>
    </xdr:from>
    <xdr:to>
      <xdr:col>7</xdr:col>
      <xdr:colOff>180975</xdr:colOff>
      <xdr:row>13</xdr:row>
      <xdr:rowOff>104775</xdr:rowOff>
    </xdr:to>
    <xdr:sp>
      <xdr:nvSpPr>
        <xdr:cNvPr id="1" name="Oval 2"/>
        <xdr:cNvSpPr>
          <a:spLocks/>
        </xdr:cNvSpPr>
      </xdr:nvSpPr>
      <xdr:spPr>
        <a:xfrm>
          <a:off x="5781675" y="904875"/>
          <a:ext cx="1609725" cy="1600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161925</xdr:rowOff>
    </xdr:from>
    <xdr:to>
      <xdr:col>5</xdr:col>
      <xdr:colOff>666750</xdr:colOff>
      <xdr:row>9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5953125" y="1533525"/>
          <a:ext cx="552450" cy="3238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104775</xdr:rowOff>
    </xdr:from>
    <xdr:to>
      <xdr:col>8</xdr:col>
      <xdr:colOff>247650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6543675" y="1647825"/>
          <a:ext cx="1609725" cy="1600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638175</xdr:colOff>
      <xdr:row>14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5867400" y="2247900"/>
          <a:ext cx="619125" cy="371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7.00390625" style="0" customWidth="1"/>
    <col min="3" max="3" width="16.625" style="0" customWidth="1"/>
    <col min="5" max="6" width="13.125" style="1" customWidth="1"/>
    <col min="7" max="7" width="14.50390625" style="0" customWidth="1"/>
    <col min="8" max="8" width="13.75390625" style="0" customWidth="1"/>
  </cols>
  <sheetData>
    <row r="1" spans="1:8" ht="27.75" customHeight="1">
      <c r="A1" s="7" t="s">
        <v>28</v>
      </c>
      <c r="B1" s="5" t="s">
        <v>1</v>
      </c>
      <c r="C1" s="5" t="s">
        <v>3</v>
      </c>
      <c r="D1" s="6" t="s">
        <v>4</v>
      </c>
      <c r="E1" s="6" t="s">
        <v>5</v>
      </c>
      <c r="F1" s="6" t="s">
        <v>6</v>
      </c>
      <c r="G1" s="6" t="s">
        <v>11</v>
      </c>
      <c r="H1" s="6" t="s">
        <v>12</v>
      </c>
    </row>
    <row r="2" spans="1:8" ht="13.5">
      <c r="A2" s="8" t="s">
        <v>0</v>
      </c>
      <c r="B2" t="s">
        <v>2</v>
      </c>
      <c r="C2" t="s">
        <v>25</v>
      </c>
      <c r="D2" t="s">
        <v>8</v>
      </c>
      <c r="E2" s="1">
        <v>0.3</v>
      </c>
      <c r="F2" s="2" t="s">
        <v>10</v>
      </c>
      <c r="G2" s="3">
        <v>5.4</v>
      </c>
      <c r="H2" s="3">
        <v>7</v>
      </c>
    </row>
    <row r="3" spans="1:8" ht="13.5">
      <c r="A3" s="8" t="s">
        <v>7</v>
      </c>
      <c r="B3" t="s">
        <v>2</v>
      </c>
      <c r="C3" t="s">
        <v>24</v>
      </c>
      <c r="D3" t="s">
        <v>9</v>
      </c>
      <c r="E3" s="1">
        <v>0.3</v>
      </c>
      <c r="F3" s="2" t="s">
        <v>10</v>
      </c>
      <c r="G3" s="3">
        <v>3</v>
      </c>
      <c r="H3" s="3">
        <v>7</v>
      </c>
    </row>
    <row r="4" spans="1:8" ht="13.5">
      <c r="A4" s="8"/>
      <c r="G4" s="3"/>
      <c r="H4" s="3"/>
    </row>
    <row r="5" spans="1:8" ht="13.5">
      <c r="A5" s="8" t="s">
        <v>13</v>
      </c>
      <c r="B5" t="s">
        <v>2</v>
      </c>
      <c r="C5" t="s">
        <v>23</v>
      </c>
      <c r="D5" t="s">
        <v>26</v>
      </c>
      <c r="E5" s="1">
        <v>0.3</v>
      </c>
      <c r="F5" s="2" t="s">
        <v>10</v>
      </c>
      <c r="G5" s="3">
        <v>23</v>
      </c>
      <c r="H5" s="3">
        <v>24</v>
      </c>
    </row>
    <row r="6" spans="1:8" ht="13.5">
      <c r="A6" s="8" t="s">
        <v>14</v>
      </c>
      <c r="B6" t="s">
        <v>2</v>
      </c>
      <c r="C6" t="s">
        <v>22</v>
      </c>
      <c r="D6" t="s">
        <v>9</v>
      </c>
      <c r="E6" s="1">
        <v>0.3</v>
      </c>
      <c r="F6" s="2" t="s">
        <v>10</v>
      </c>
      <c r="G6" s="3">
        <v>22.7</v>
      </c>
      <c r="H6" s="3">
        <v>24</v>
      </c>
    </row>
    <row r="7" spans="1:8" ht="13.5">
      <c r="A7" s="8"/>
      <c r="G7" s="3"/>
      <c r="H7" s="3"/>
    </row>
    <row r="8" spans="1:8" ht="13.5">
      <c r="A8" s="8" t="s">
        <v>15</v>
      </c>
      <c r="B8" t="s">
        <v>2</v>
      </c>
      <c r="C8" t="s">
        <v>21</v>
      </c>
      <c r="D8" t="s">
        <v>9</v>
      </c>
      <c r="E8" s="1">
        <v>0.1</v>
      </c>
      <c r="F8" s="4">
        <v>40</v>
      </c>
      <c r="G8" s="3">
        <v>0.5</v>
      </c>
      <c r="H8" s="3">
        <v>0.5</v>
      </c>
    </row>
    <row r="9" spans="1:8" ht="13.5">
      <c r="A9" s="8" t="s">
        <v>16</v>
      </c>
      <c r="B9" t="s">
        <v>2</v>
      </c>
      <c r="C9" t="s">
        <v>20</v>
      </c>
      <c r="D9" t="s">
        <v>8</v>
      </c>
      <c r="E9" s="1">
        <v>0.1</v>
      </c>
      <c r="F9" s="4">
        <v>40</v>
      </c>
      <c r="G9" s="3">
        <v>7.5</v>
      </c>
      <c r="H9" s="3">
        <v>8</v>
      </c>
    </row>
    <row r="10" spans="1:8" ht="13.5">
      <c r="A10" s="8" t="s">
        <v>17</v>
      </c>
      <c r="B10" t="s">
        <v>2</v>
      </c>
      <c r="C10" t="s">
        <v>19</v>
      </c>
      <c r="D10" t="s">
        <v>8</v>
      </c>
      <c r="E10" s="1">
        <v>0.1</v>
      </c>
      <c r="F10" s="4">
        <v>40</v>
      </c>
      <c r="G10" s="3">
        <v>16.7</v>
      </c>
      <c r="H10" s="3">
        <v>20</v>
      </c>
    </row>
    <row r="11" spans="1:8" ht="13.5">
      <c r="A11" s="8" t="s">
        <v>18</v>
      </c>
      <c r="B11" t="s">
        <v>2</v>
      </c>
      <c r="C11" t="s">
        <v>27</v>
      </c>
      <c r="D11" t="s">
        <v>8</v>
      </c>
      <c r="E11" s="1">
        <v>0.1</v>
      </c>
      <c r="F11" s="4">
        <v>40</v>
      </c>
      <c r="G11" s="3">
        <v>15.4</v>
      </c>
      <c r="H11" s="3">
        <v>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"/>
    </sheetView>
  </sheetViews>
  <sheetFormatPr defaultColWidth="9.00390625" defaultRowHeight="13.5"/>
  <cols>
    <col min="1" max="1" width="14.625" style="0" customWidth="1"/>
    <col min="2" max="2" width="30.375" style="0" customWidth="1"/>
    <col min="3" max="3" width="11.375" style="0" customWidth="1"/>
    <col min="4" max="4" width="11.25390625" style="0" customWidth="1"/>
  </cols>
  <sheetData>
    <row r="1" spans="1:7" ht="13.5">
      <c r="A1" s="9" t="s">
        <v>99</v>
      </c>
      <c r="B1" s="9"/>
      <c r="C1" s="9"/>
      <c r="D1" s="9"/>
      <c r="E1" s="9"/>
      <c r="F1" s="9"/>
      <c r="G1" s="9"/>
    </row>
    <row r="2" spans="2:3" ht="13.5">
      <c r="B2" t="s">
        <v>29</v>
      </c>
      <c r="C2" t="s">
        <v>38</v>
      </c>
    </row>
    <row r="3" spans="3:4" ht="27">
      <c r="C3" s="1" t="s">
        <v>31</v>
      </c>
      <c r="D3" s="1" t="s">
        <v>30</v>
      </c>
    </row>
    <row r="4" spans="1:4" ht="13.5">
      <c r="A4" t="s">
        <v>39</v>
      </c>
      <c r="B4" t="s">
        <v>32</v>
      </c>
      <c r="C4">
        <v>0.1</v>
      </c>
      <c r="D4">
        <v>0.3</v>
      </c>
    </row>
    <row r="5" spans="2:4" ht="13.5">
      <c r="B5" t="s">
        <v>33</v>
      </c>
      <c r="C5">
        <v>40</v>
      </c>
      <c r="D5">
        <v>40</v>
      </c>
    </row>
    <row r="6" spans="2:4" ht="13.5">
      <c r="B6" t="s">
        <v>34</v>
      </c>
      <c r="C6" t="s">
        <v>2</v>
      </c>
      <c r="D6" t="s">
        <v>2</v>
      </c>
    </row>
    <row r="7" spans="2:4" ht="13.5">
      <c r="B7" t="s">
        <v>35</v>
      </c>
      <c r="C7">
        <v>109</v>
      </c>
      <c r="D7">
        <v>109</v>
      </c>
    </row>
    <row r="8" spans="2:4" ht="13.5">
      <c r="B8" t="s">
        <v>36</v>
      </c>
      <c r="C8">
        <v>1</v>
      </c>
      <c r="D8">
        <v>1</v>
      </c>
    </row>
    <row r="9" spans="2:4" ht="13.5">
      <c r="B9" t="s">
        <v>37</v>
      </c>
      <c r="C9">
        <v>1100</v>
      </c>
      <c r="D9">
        <v>2218</v>
      </c>
    </row>
    <row r="11" spans="1:4" ht="13.5">
      <c r="A11" t="s">
        <v>40</v>
      </c>
      <c r="B11" t="s">
        <v>41</v>
      </c>
      <c r="C11">
        <f>2*C7*C8</f>
        <v>218</v>
      </c>
      <c r="D11">
        <f>2*D7*D8</f>
        <v>218</v>
      </c>
    </row>
    <row r="12" spans="2:4" ht="13.5">
      <c r="B12" t="s">
        <v>42</v>
      </c>
      <c r="C12">
        <f>1.2*C4</f>
        <v>0.12</v>
      </c>
      <c r="D12">
        <f>1.2*D4</f>
        <v>0.36</v>
      </c>
    </row>
    <row r="13" spans="2:4" ht="13.5">
      <c r="B13" t="s">
        <v>45</v>
      </c>
      <c r="C13">
        <f>C11-C12</f>
        <v>217.88</v>
      </c>
      <c r="D13">
        <f>D11-D12</f>
        <v>217.64</v>
      </c>
    </row>
    <row r="14" spans="2:4" ht="13.5">
      <c r="B14" t="s">
        <v>43</v>
      </c>
      <c r="C14">
        <f>C4*C9</f>
        <v>110</v>
      </c>
      <c r="D14">
        <f>D4*D9</f>
        <v>665.4</v>
      </c>
    </row>
    <row r="15" spans="2:4" ht="13.5">
      <c r="B15" t="s">
        <v>44</v>
      </c>
      <c r="C15" s="3">
        <f>C14/C13</f>
        <v>0.504865063337617</v>
      </c>
      <c r="D15" s="3">
        <f>D14/D13</f>
        <v>3.057342400294064</v>
      </c>
    </row>
    <row r="16" spans="2:4" ht="13.5">
      <c r="B16" t="s">
        <v>47</v>
      </c>
      <c r="C16" s="3">
        <f>C15</f>
        <v>0.504865063337617</v>
      </c>
      <c r="D16" s="3">
        <f>D15</f>
        <v>3.057342400294064</v>
      </c>
    </row>
    <row r="17" spans="2:4" ht="13.5">
      <c r="B17" t="s">
        <v>46</v>
      </c>
      <c r="C17" s="3">
        <v>0.5</v>
      </c>
      <c r="D17" s="3">
        <v>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00390625" defaultRowHeight="13.5"/>
  <cols>
    <col min="1" max="1" width="14.625" style="0" customWidth="1"/>
    <col min="2" max="2" width="30.375" style="0" customWidth="1"/>
    <col min="3" max="4" width="11.375" style="0" customWidth="1"/>
  </cols>
  <sheetData>
    <row r="1" spans="1:7" ht="13.5">
      <c r="A1" s="9" t="s">
        <v>48</v>
      </c>
      <c r="B1" s="9"/>
      <c r="C1" s="9"/>
      <c r="D1" s="9"/>
      <c r="E1" s="9"/>
      <c r="F1" s="9"/>
      <c r="G1" s="9"/>
    </row>
    <row r="2" spans="2:3" ht="13.5">
      <c r="B2" t="s">
        <v>29</v>
      </c>
      <c r="C2" t="s">
        <v>82</v>
      </c>
    </row>
    <row r="3" ht="13.5">
      <c r="C3" t="s">
        <v>81</v>
      </c>
    </row>
    <row r="4" spans="3:4" ht="27">
      <c r="C4" s="1" t="s">
        <v>83</v>
      </c>
      <c r="D4" s="1" t="s">
        <v>84</v>
      </c>
    </row>
    <row r="5" spans="1:4" ht="13.5">
      <c r="A5" t="s">
        <v>39</v>
      </c>
      <c r="B5" t="s">
        <v>32</v>
      </c>
      <c r="C5">
        <v>0.1</v>
      </c>
      <c r="D5">
        <v>0.3</v>
      </c>
    </row>
    <row r="6" spans="2:4" ht="13.5">
      <c r="B6" t="s">
        <v>33</v>
      </c>
      <c r="C6">
        <v>40</v>
      </c>
      <c r="D6">
        <v>40</v>
      </c>
    </row>
    <row r="7" spans="2:4" ht="13.5">
      <c r="B7" t="s">
        <v>34</v>
      </c>
      <c r="C7" t="s">
        <v>2</v>
      </c>
      <c r="D7" t="s">
        <v>2</v>
      </c>
    </row>
    <row r="8" spans="2:4" ht="13.5">
      <c r="B8" t="s">
        <v>85</v>
      </c>
      <c r="C8">
        <v>154</v>
      </c>
      <c r="D8">
        <v>154</v>
      </c>
    </row>
    <row r="9" spans="2:4" ht="13.5">
      <c r="B9" t="s">
        <v>89</v>
      </c>
      <c r="C9">
        <v>2400</v>
      </c>
      <c r="D9">
        <v>1232</v>
      </c>
    </row>
    <row r="10" spans="2:4" ht="13.5">
      <c r="B10" t="s">
        <v>86</v>
      </c>
      <c r="C10">
        <v>1</v>
      </c>
      <c r="D10">
        <v>1</v>
      </c>
    </row>
    <row r="11" spans="2:4" ht="13.5">
      <c r="B11" t="s">
        <v>87</v>
      </c>
      <c r="C11">
        <v>1270</v>
      </c>
      <c r="D11">
        <v>1086</v>
      </c>
    </row>
    <row r="12" spans="2:4" ht="13.5">
      <c r="B12" t="s">
        <v>88</v>
      </c>
      <c r="C12">
        <v>5</v>
      </c>
      <c r="D12">
        <v>5</v>
      </c>
    </row>
    <row r="14" spans="1:4" ht="13.5">
      <c r="A14" t="s">
        <v>40</v>
      </c>
      <c r="B14" t="s">
        <v>90</v>
      </c>
      <c r="C14">
        <f>C11/C9</f>
        <v>0.5291666666666667</v>
      </c>
      <c r="D14">
        <f>D11/D9</f>
        <v>0.8814935064935064</v>
      </c>
    </row>
    <row r="15" spans="2:4" ht="13.5">
      <c r="B15" t="s">
        <v>91</v>
      </c>
      <c r="C15">
        <f>C9/C12</f>
        <v>480</v>
      </c>
      <c r="D15">
        <f>D9/D12</f>
        <v>246.4</v>
      </c>
    </row>
    <row r="16" spans="2:4" ht="13.5">
      <c r="B16" t="s">
        <v>92</v>
      </c>
      <c r="C16">
        <v>0.00025</v>
      </c>
      <c r="D16">
        <v>0.00052</v>
      </c>
    </row>
    <row r="17" spans="2:4" ht="13.5">
      <c r="B17" t="s">
        <v>93</v>
      </c>
      <c r="C17">
        <v>24</v>
      </c>
      <c r="D17">
        <v>51</v>
      </c>
    </row>
    <row r="18" spans="2:4" ht="13.5">
      <c r="B18" t="s">
        <v>94</v>
      </c>
      <c r="C18" s="3">
        <f>4*C17*C10</f>
        <v>96</v>
      </c>
      <c r="D18" s="3">
        <f>4*D17*D10</f>
        <v>204</v>
      </c>
    </row>
    <row r="19" spans="2:4" ht="13.5">
      <c r="B19" t="s">
        <v>95</v>
      </c>
      <c r="C19" s="3">
        <f>3*C5*C9</f>
        <v>720.0000000000001</v>
      </c>
      <c r="D19" s="3">
        <f>3*D5*D9</f>
        <v>1108.8</v>
      </c>
    </row>
    <row r="20" spans="2:4" ht="13.5">
      <c r="B20" t="s">
        <v>96</v>
      </c>
      <c r="C20" s="3">
        <f>C19/C18</f>
        <v>7.500000000000001</v>
      </c>
      <c r="D20" s="3">
        <f>D19/D18</f>
        <v>5.435294117647058</v>
      </c>
    </row>
    <row r="21" spans="2:4" ht="13.5">
      <c r="B21" t="s">
        <v>97</v>
      </c>
      <c r="C21" t="s">
        <v>98</v>
      </c>
      <c r="D21" t="s">
        <v>98</v>
      </c>
    </row>
    <row r="22" spans="2:4" ht="13.5">
      <c r="B22" t="s">
        <v>47</v>
      </c>
      <c r="C22" s="3">
        <f>C20</f>
        <v>7.500000000000001</v>
      </c>
      <c r="D22" s="3">
        <f>D20</f>
        <v>5.435294117647058</v>
      </c>
    </row>
    <row r="23" spans="2:4" ht="13.5">
      <c r="B23" t="s">
        <v>46</v>
      </c>
      <c r="C23">
        <v>8</v>
      </c>
      <c r="D23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3.5"/>
  <cols>
    <col min="1" max="1" width="14.625" style="0" customWidth="1"/>
    <col min="2" max="2" width="30.375" style="0" customWidth="1"/>
    <col min="3" max="3" width="11.375" style="0" customWidth="1"/>
    <col min="4" max="4" width="11.25390625" style="0" customWidth="1"/>
  </cols>
  <sheetData>
    <row r="1" spans="1:7" ht="13.5">
      <c r="A1" s="9" t="s">
        <v>49</v>
      </c>
      <c r="B1" s="9"/>
      <c r="C1" s="9"/>
      <c r="D1" s="9"/>
      <c r="E1" s="9"/>
      <c r="F1" s="9"/>
      <c r="G1" s="9"/>
    </row>
    <row r="2" spans="2:3" ht="13.5">
      <c r="B2" t="s">
        <v>50</v>
      </c>
      <c r="C2" t="s">
        <v>51</v>
      </c>
    </row>
    <row r="3" spans="3:4" ht="27">
      <c r="C3" s="1" t="s">
        <v>14</v>
      </c>
      <c r="D3" s="1" t="s">
        <v>52</v>
      </c>
    </row>
    <row r="4" spans="1:4" ht="13.5">
      <c r="A4" t="s">
        <v>60</v>
      </c>
      <c r="B4" t="s">
        <v>64</v>
      </c>
      <c r="C4">
        <v>0.3</v>
      </c>
      <c r="D4">
        <v>0.1</v>
      </c>
    </row>
    <row r="5" spans="2:4" ht="13.5">
      <c r="B5" t="s">
        <v>65</v>
      </c>
      <c r="C5">
        <v>40</v>
      </c>
      <c r="D5">
        <v>40</v>
      </c>
    </row>
    <row r="6" spans="2:4" ht="13.5">
      <c r="B6" t="s">
        <v>34</v>
      </c>
      <c r="C6" t="s">
        <v>53</v>
      </c>
      <c r="D6" t="s">
        <v>53</v>
      </c>
    </row>
    <row r="7" spans="2:4" ht="13.5">
      <c r="B7" t="s">
        <v>35</v>
      </c>
      <c r="C7">
        <v>109</v>
      </c>
      <c r="D7">
        <v>109</v>
      </c>
    </row>
    <row r="8" spans="2:4" ht="13.5">
      <c r="B8" t="s">
        <v>58</v>
      </c>
      <c r="C8">
        <v>494</v>
      </c>
      <c r="D8">
        <v>580</v>
      </c>
    </row>
    <row r="9" spans="2:4" ht="13.5">
      <c r="B9" t="s">
        <v>57</v>
      </c>
      <c r="C9">
        <v>18</v>
      </c>
      <c r="D9">
        <v>20</v>
      </c>
    </row>
    <row r="10" spans="2:4" ht="13.5">
      <c r="B10" t="s">
        <v>56</v>
      </c>
      <c r="C10">
        <v>61054</v>
      </c>
      <c r="D10">
        <v>27326</v>
      </c>
    </row>
    <row r="11" spans="2:4" ht="13.5">
      <c r="B11" t="s">
        <v>55</v>
      </c>
      <c r="C11">
        <v>5881</v>
      </c>
      <c r="D11">
        <v>6750</v>
      </c>
    </row>
    <row r="12" spans="2:4" ht="13.5">
      <c r="B12" t="s">
        <v>54</v>
      </c>
      <c r="C12">
        <v>560</v>
      </c>
      <c r="D12">
        <v>660</v>
      </c>
    </row>
    <row r="13" spans="2:4" ht="13.5">
      <c r="B13" t="s">
        <v>59</v>
      </c>
      <c r="C13">
        <v>2365</v>
      </c>
      <c r="D13">
        <v>2373</v>
      </c>
    </row>
    <row r="15" spans="1:4" ht="13.5">
      <c r="A15" t="s">
        <v>61</v>
      </c>
      <c r="B15" t="s">
        <v>62</v>
      </c>
      <c r="C15">
        <v>2.5</v>
      </c>
      <c r="D15">
        <v>2.5</v>
      </c>
    </row>
    <row r="16" spans="2:4" ht="13.5">
      <c r="B16" t="s">
        <v>63</v>
      </c>
      <c r="C16">
        <f>0.3*C15*C4</f>
        <v>0.22499999999999998</v>
      </c>
      <c r="D16">
        <f>0.3*D15*D4</f>
        <v>0.07500000000000001</v>
      </c>
    </row>
    <row r="17" spans="2:4" ht="13.5">
      <c r="B17" t="s">
        <v>67</v>
      </c>
      <c r="C17">
        <f>C16/C7</f>
        <v>0.002064220183486238</v>
      </c>
      <c r="D17">
        <f>D16/D7</f>
        <v>0.000688073394495413</v>
      </c>
    </row>
    <row r="18" spans="2:4" ht="13.5">
      <c r="B18" t="s">
        <v>66</v>
      </c>
      <c r="C18">
        <f>6*C10*C9</f>
        <v>6593832</v>
      </c>
      <c r="D18">
        <f>6*D10*D9</f>
        <v>3279120</v>
      </c>
    </row>
    <row r="19" spans="2:4" ht="13.5">
      <c r="B19" t="s">
        <v>68</v>
      </c>
      <c r="C19">
        <f>C7*C11*C8*C8</f>
        <v>156434153044</v>
      </c>
      <c r="D19">
        <f>D7*D11*D8*D8</f>
        <v>247506300000</v>
      </c>
    </row>
    <row r="20" spans="2:4" ht="13.5">
      <c r="B20" t="s">
        <v>69</v>
      </c>
      <c r="C20">
        <f>C18/C19</f>
        <v>4.215084667697445E-05</v>
      </c>
      <c r="D20">
        <f>D18/D19</f>
        <v>1.3248632459052558E-05</v>
      </c>
    </row>
    <row r="21" spans="2:4" ht="13.5">
      <c r="B21" t="s">
        <v>70</v>
      </c>
      <c r="C21">
        <f>SQRT(C17+C20)</f>
        <v>0.045895217944391685</v>
      </c>
      <c r="D21">
        <f>SQRT(D17+D20)</f>
        <v>0.026482485286590182</v>
      </c>
    </row>
    <row r="22" spans="2:4" ht="13.5">
      <c r="B22" t="s">
        <v>71</v>
      </c>
      <c r="C22">
        <f>C8*C21</f>
        <v>22.672237664529494</v>
      </c>
      <c r="D22">
        <f>D8*D21</f>
        <v>15.359841466222306</v>
      </c>
    </row>
    <row r="23" spans="2:4" ht="13.5">
      <c r="B23" t="s">
        <v>47</v>
      </c>
      <c r="C23">
        <f>C22</f>
        <v>22.672237664529494</v>
      </c>
      <c r="D23">
        <f>D22</f>
        <v>15.359841466222306</v>
      </c>
    </row>
    <row r="24" spans="2:4" ht="13.5">
      <c r="B24" t="s">
        <v>46</v>
      </c>
      <c r="C24">
        <v>30</v>
      </c>
      <c r="D24">
        <v>20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00390625" defaultRowHeight="13.5"/>
  <cols>
    <col min="1" max="1" width="14.625" style="0" customWidth="1"/>
    <col min="2" max="2" width="30.375" style="0" customWidth="1"/>
    <col min="3" max="3" width="11.375" style="0" customWidth="1"/>
    <col min="4" max="4" width="11.25390625" style="0" customWidth="1"/>
  </cols>
  <sheetData>
    <row r="1" spans="1:7" ht="13.5">
      <c r="A1" s="9" t="s">
        <v>72</v>
      </c>
      <c r="B1" s="9"/>
      <c r="C1" s="9"/>
      <c r="D1" s="9"/>
      <c r="E1" s="9"/>
      <c r="F1" s="9"/>
      <c r="G1" s="9"/>
    </row>
    <row r="2" spans="2:3" ht="13.5">
      <c r="B2" t="s">
        <v>50</v>
      </c>
      <c r="C2" t="s">
        <v>73</v>
      </c>
    </row>
    <row r="3" spans="3:4" ht="27">
      <c r="C3" s="1" t="s">
        <v>13</v>
      </c>
      <c r="D3" s="1" t="s">
        <v>17</v>
      </c>
    </row>
    <row r="4" spans="1:4" ht="13.5">
      <c r="A4" t="s">
        <v>60</v>
      </c>
      <c r="B4" t="s">
        <v>64</v>
      </c>
      <c r="C4">
        <v>0.3</v>
      </c>
      <c r="D4">
        <v>0.1</v>
      </c>
    </row>
    <row r="5" spans="2:4" ht="13.5">
      <c r="B5" t="s">
        <v>65</v>
      </c>
      <c r="C5">
        <v>40</v>
      </c>
      <c r="D5">
        <v>40</v>
      </c>
    </row>
    <row r="6" spans="2:4" ht="13.5">
      <c r="B6" t="s">
        <v>34</v>
      </c>
      <c r="C6" t="s">
        <v>53</v>
      </c>
      <c r="D6" t="s">
        <v>53</v>
      </c>
    </row>
    <row r="7" spans="2:4" ht="13.5">
      <c r="B7" t="s">
        <v>35</v>
      </c>
      <c r="C7">
        <v>109</v>
      </c>
      <c r="D7">
        <v>109</v>
      </c>
    </row>
    <row r="8" spans="2:4" ht="13.5">
      <c r="B8" t="s">
        <v>36</v>
      </c>
      <c r="C8">
        <v>1</v>
      </c>
      <c r="D8">
        <v>1</v>
      </c>
    </row>
    <row r="9" spans="2:4" ht="13.5">
      <c r="B9" t="s">
        <v>74</v>
      </c>
      <c r="C9">
        <v>0.33</v>
      </c>
      <c r="D9">
        <v>0.33</v>
      </c>
    </row>
    <row r="10" spans="2:4" ht="13.5">
      <c r="B10" t="s">
        <v>54</v>
      </c>
      <c r="C10">
        <v>504</v>
      </c>
      <c r="D10">
        <v>650</v>
      </c>
    </row>
    <row r="11" spans="2:4" ht="13.5">
      <c r="B11" t="s">
        <v>59</v>
      </c>
      <c r="C11">
        <v>1086</v>
      </c>
      <c r="D11">
        <v>1270</v>
      </c>
    </row>
    <row r="13" spans="1:4" ht="13.5">
      <c r="A13" t="s">
        <v>75</v>
      </c>
      <c r="B13" t="s">
        <v>76</v>
      </c>
      <c r="C13">
        <f>C7*C8</f>
        <v>109</v>
      </c>
      <c r="D13">
        <f>D7*D8</f>
        <v>109</v>
      </c>
    </row>
    <row r="14" spans="2:4" ht="13.5">
      <c r="B14" t="s">
        <v>77</v>
      </c>
      <c r="C14">
        <f>3.4-2.4*C10/C11</f>
        <v>2.2861878453038673</v>
      </c>
      <c r="D14">
        <f>3.4-2.4*D10/D11</f>
        <v>2.1716535433070865</v>
      </c>
    </row>
    <row r="15" spans="2:4" ht="13.5">
      <c r="B15" t="s">
        <v>78</v>
      </c>
      <c r="C15">
        <f>C14*C9*C4</f>
        <v>0.22633259668508288</v>
      </c>
      <c r="D15">
        <f>D14*D9*D4</f>
        <v>0.07166456692913385</v>
      </c>
    </row>
    <row r="16" spans="2:4" ht="13.5">
      <c r="B16" t="s">
        <v>79</v>
      </c>
      <c r="C16">
        <f>SQRT(C15/C13)</f>
        <v>0.04556803530049929</v>
      </c>
      <c r="D16">
        <f>SQRT(D15/D13)</f>
        <v>0.025641238095945585</v>
      </c>
    </row>
    <row r="17" spans="2:4" ht="13.5">
      <c r="B17" t="s">
        <v>80</v>
      </c>
      <c r="C17">
        <f>C10*C16</f>
        <v>22.966289791451644</v>
      </c>
      <c r="D17">
        <f>D10*D16</f>
        <v>16.66680476236463</v>
      </c>
    </row>
    <row r="18" spans="2:4" ht="13.5">
      <c r="B18" t="s">
        <v>47</v>
      </c>
      <c r="C18">
        <f>C17</f>
        <v>22.966289791451644</v>
      </c>
      <c r="D18">
        <f>D17</f>
        <v>16.66680476236463</v>
      </c>
    </row>
    <row r="19" spans="2:4" ht="13.5">
      <c r="B19" t="s">
        <v>46</v>
      </c>
      <c r="C19">
        <v>24</v>
      </c>
      <c r="D19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ICEPP, Univ.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Mihara</dc:creator>
  <cp:keywords/>
  <dc:description/>
  <cp:lastModifiedBy>Mihara</cp:lastModifiedBy>
  <dcterms:created xsi:type="dcterms:W3CDTF">2003-03-26T19:18:38Z</dcterms:created>
  <dcterms:modified xsi:type="dcterms:W3CDTF">2003-03-27T13:37:45Z</dcterms:modified>
  <cp:category/>
  <cp:version/>
  <cp:contentType/>
  <cp:contentStatus/>
</cp:coreProperties>
</file>